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1" i="1"/>
  <c r="C41" i="1"/>
  <c r="D40" i="1"/>
  <c r="C40" i="1"/>
  <c r="C38" i="1"/>
  <c r="D37" i="1"/>
  <c r="C37" i="1"/>
  <c r="C36" i="1" l="1"/>
  <c r="F46" i="1" l="1"/>
  <c r="F45" i="1"/>
  <c r="F44" i="1"/>
  <c r="F43" i="1"/>
  <c r="D46" i="1"/>
  <c r="D45" i="1"/>
  <c r="D44" i="1"/>
  <c r="C46" i="1"/>
  <c r="C45" i="1"/>
  <c r="C44" i="1"/>
  <c r="E41" i="1"/>
  <c r="F39" i="1"/>
  <c r="E40" i="1" l="1"/>
  <c r="C39" i="1"/>
  <c r="D39" i="1"/>
  <c r="D18" i="1"/>
  <c r="E39" i="1" l="1"/>
  <c r="C18" i="1"/>
  <c r="E45" i="1" l="1"/>
  <c r="E42" i="1"/>
  <c r="E38" i="1"/>
  <c r="E37" i="1"/>
  <c r="E3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4" i="1"/>
  <c r="E13" i="1"/>
  <c r="E12" i="1"/>
  <c r="E11" i="1"/>
  <c r="E10" i="1"/>
  <c r="E7" i="1"/>
  <c r="E6" i="1"/>
  <c r="E46" i="1" l="1"/>
  <c r="E44" i="1"/>
  <c r="C27" i="1" l="1"/>
  <c r="C30" i="1" l="1"/>
  <c r="D29" i="1"/>
  <c r="C16" i="1"/>
  <c r="C24" i="1"/>
  <c r="C29" i="1" l="1"/>
  <c r="F24" i="1" l="1"/>
  <c r="D24" i="1"/>
  <c r="F8" i="1" l="1"/>
  <c r="D8" i="1"/>
  <c r="C8" i="1"/>
  <c r="E8" i="1" s="1"/>
  <c r="F19" i="1"/>
  <c r="D19" i="1"/>
  <c r="C19" i="1"/>
  <c r="E19" i="1" s="1"/>
  <c r="F35" i="1"/>
  <c r="D35" i="1"/>
  <c r="D43" i="1" s="1"/>
  <c r="C35" i="1"/>
  <c r="F28" i="1"/>
  <c r="D28" i="1"/>
  <c r="C28" i="1"/>
  <c r="F15" i="1"/>
  <c r="D15" i="1"/>
  <c r="C15" i="1"/>
  <c r="F11" i="1"/>
  <c r="D11" i="1"/>
  <c r="C11" i="1"/>
  <c r="F5" i="1"/>
  <c r="D5" i="1"/>
  <c r="C5" i="1"/>
  <c r="E5" i="1" s="1"/>
  <c r="E35" i="1" l="1"/>
  <c r="C43" i="1"/>
  <c r="E43" i="1" s="1"/>
  <c r="E15" i="1"/>
</calcChain>
</file>

<file path=xl/sharedStrings.xml><?xml version="1.0" encoding="utf-8"?>
<sst xmlns="http://schemas.openxmlformats.org/spreadsheetml/2006/main" count="52" uniqueCount="30">
  <si>
    <t>№ п/п</t>
  </si>
  <si>
    <t>Наименование  программы</t>
  </si>
  <si>
    <t>% выполнения плана</t>
  </si>
  <si>
    <t>тыс. рублей</t>
  </si>
  <si>
    <t>федеральный бюджет</t>
  </si>
  <si>
    <t>местный бюджет</t>
  </si>
  <si>
    <t>краевой бюджет</t>
  </si>
  <si>
    <t>Всего МП, в том числе:</t>
  </si>
  <si>
    <t xml:space="preserve">Председатель комитета по финансам </t>
  </si>
  <si>
    <t>О.В. Носевич</t>
  </si>
  <si>
    <t>"Противодействие экстремизму в Топчихинском районе", местный бюджет</t>
  </si>
  <si>
    <t>"Развитие образования в Топчихинском районе" всего, в том числе:</t>
  </si>
  <si>
    <t xml:space="preserve">"Повышение безопасности дорожного движения в Топчихинском районе"  всего, в том числе: </t>
  </si>
  <si>
    <t>"Профилактика преступлений и иных правонарушений в Топчихинском районе" всего, в том числе:</t>
  </si>
  <si>
    <t>"Обеспечение жильем молодых семей в Топчихинском районе"  всего, в том числе:</t>
  </si>
  <si>
    <t>"Комплексное развитие сельских территорий Топчихинского района Алтайского края" всего, в том числе:</t>
  </si>
  <si>
    <t>"Энергосбережение и повышение энергетической эффективности зданий, строений, сооружений муниципальных учреждений, расположенных на территории муниципального образования Топчихинский район" всего, в том числе:</t>
  </si>
  <si>
    <t>"Патриотическое воспитание  граждан в Топчихинском районе", местный бюджет</t>
  </si>
  <si>
    <t>"Обеспечение населения Топчихинского района жилищно-коммунальными услугами" всего, в том числе:</t>
  </si>
  <si>
    <t>"Развитие культуры Топчихинского района" всего, в том числе:</t>
  </si>
  <si>
    <t>"Профилактика и предупреждение чрезвычайных ситуаций природного и техногенного характера на территории муниципального образования Топчихинский район Алтайского края", местный бюджет</t>
  </si>
  <si>
    <t>"Молодежь Топчихинского района", местный бюджет</t>
  </si>
  <si>
    <t>"Развитие малого и среднего предпринимательства в Топчихинском районе" , местный бюджет</t>
  </si>
  <si>
    <t>Исполнение на 01.01.2024</t>
  </si>
  <si>
    <t>Исполнение на 01.01.2023</t>
  </si>
  <si>
    <t>Информация о финансировании муниципальных программ из бюджета муниципального образования Топчихинский  район Алтайского края за 2023 год</t>
  </si>
  <si>
    <t>"Развитие физической культуры и спорта" всего, в том числе:</t>
  </si>
  <si>
    <t>"Информатизация органов местного самоуправления Топчихинского района", местный бюджет</t>
  </si>
  <si>
    <t>Адресная инвестиционная программа муниципального образования Топчихинский район</t>
  </si>
  <si>
    <t>Утверждено сводной бюджетной росписью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</si>
</sst>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justify" vertical="distributed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/>
    <xf numFmtId="0" fontId="6" fillId="0" borderId="1" xfId="0" applyFont="1" applyBorder="1" applyAlignment="1">
      <alignment horizontal="justify" vertical="distributed" wrapText="1"/>
    </xf>
    <xf numFmtId="0" fontId="6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wrapText="1"/>
    </xf>
    <xf numFmtId="164" fontId="6" fillId="0" borderId="1" xfId="0" applyNumberFormat="1" applyFont="1" applyBorder="1"/>
    <xf numFmtId="164" fontId="6" fillId="0" borderId="1" xfId="0" applyNumberFormat="1" applyFont="1" applyFill="1" applyBorder="1"/>
    <xf numFmtId="164" fontId="7" fillId="0" borderId="1" xfId="0" applyNumberFormat="1" applyFont="1" applyBorder="1"/>
    <xf numFmtId="164" fontId="5" fillId="0" borderId="0" xfId="0" applyNumberFormat="1" applyFont="1" applyBorder="1"/>
    <xf numFmtId="164" fontId="6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4" fontId="4" fillId="0" borderId="1" xfId="0" applyNumberFormat="1" applyFont="1" applyBorder="1" applyAlignment="1">
      <alignment horizontal="center"/>
    </xf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164" fontId="11" fillId="0" borderId="1" xfId="0" applyNumberFormat="1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34" zoomScale="80" zoomScaleNormal="80" zoomScaleSheetLayoutView="100" workbookViewId="0">
      <selection activeCell="C5" sqref="C5"/>
    </sheetView>
  </sheetViews>
  <sheetFormatPr defaultRowHeight="15" x14ac:dyDescent="0.25"/>
  <cols>
    <col min="1" max="1" width="5.7109375" style="13" customWidth="1"/>
    <col min="2" max="2" width="42.7109375" customWidth="1"/>
    <col min="3" max="3" width="19.7109375" customWidth="1"/>
    <col min="4" max="4" width="15.28515625" customWidth="1"/>
    <col min="5" max="5" width="14.28515625" style="28" customWidth="1"/>
    <col min="6" max="6" width="14.5703125" customWidth="1"/>
    <col min="7" max="7" width="17.5703125" customWidth="1"/>
    <col min="8" max="8" width="21.28515625" customWidth="1"/>
    <col min="9" max="9" width="18.7109375" customWidth="1"/>
    <col min="10" max="10" width="15.28515625" customWidth="1"/>
    <col min="11" max="11" width="11.85546875" customWidth="1"/>
    <col min="12" max="12" width="12.85546875" customWidth="1"/>
  </cols>
  <sheetData>
    <row r="1" spans="1:6" ht="1.5" customHeight="1" x14ac:dyDescent="0.25"/>
    <row r="2" spans="1:6" ht="53.25" customHeight="1" x14ac:dyDescent="0.25">
      <c r="A2" s="45" t="s">
        <v>25</v>
      </c>
      <c r="B2" s="45"/>
      <c r="C2" s="45"/>
      <c r="D2" s="45"/>
      <c r="E2" s="45"/>
      <c r="F2" s="45"/>
    </row>
    <row r="3" spans="1:6" ht="21.75" customHeight="1" x14ac:dyDescent="0.25">
      <c r="A3" s="14"/>
      <c r="B3" s="10"/>
      <c r="C3" s="10"/>
      <c r="D3" s="10"/>
      <c r="E3" s="3" t="s">
        <v>3</v>
      </c>
    </row>
    <row r="4" spans="1:6" ht="105.75" customHeight="1" x14ac:dyDescent="0.25">
      <c r="A4" s="12" t="s">
        <v>0</v>
      </c>
      <c r="B4" s="4" t="s">
        <v>1</v>
      </c>
      <c r="C4" s="4" t="s">
        <v>29</v>
      </c>
      <c r="D4" s="4" t="s">
        <v>23</v>
      </c>
      <c r="E4" s="5" t="s">
        <v>2</v>
      </c>
      <c r="F4" s="4" t="s">
        <v>24</v>
      </c>
    </row>
    <row r="5" spans="1:6" ht="49.5" customHeight="1" x14ac:dyDescent="0.25">
      <c r="A5" s="42">
        <v>1</v>
      </c>
      <c r="B5" s="17" t="s">
        <v>12</v>
      </c>
      <c r="C5" s="7">
        <f>SUM(C6:C7)</f>
        <v>28883.1</v>
      </c>
      <c r="D5" s="7">
        <f>SUM(D6:D7)</f>
        <v>28883.1</v>
      </c>
      <c r="E5" s="35">
        <f t="shared" ref="E5:E46" si="0">D5/C5*100</f>
        <v>100</v>
      </c>
      <c r="F5" s="7">
        <f>SUM(F6:F7)</f>
        <v>23860.6</v>
      </c>
    </row>
    <row r="6" spans="1:6" ht="17.649999999999999" customHeight="1" x14ac:dyDescent="0.25">
      <c r="A6" s="49"/>
      <c r="B6" s="6" t="s">
        <v>6</v>
      </c>
      <c r="C6" s="7">
        <v>11375</v>
      </c>
      <c r="D6" s="7">
        <v>11375</v>
      </c>
      <c r="E6" s="35">
        <f t="shared" si="0"/>
        <v>100</v>
      </c>
      <c r="F6" s="7">
        <v>3605</v>
      </c>
    </row>
    <row r="7" spans="1:6" ht="17.649999999999999" customHeight="1" x14ac:dyDescent="0.25">
      <c r="A7" s="50"/>
      <c r="B7" s="6" t="s">
        <v>5</v>
      </c>
      <c r="C7" s="7">
        <v>17508.099999999999</v>
      </c>
      <c r="D7" s="7">
        <v>17508.099999999999</v>
      </c>
      <c r="E7" s="35">
        <f t="shared" si="0"/>
        <v>100</v>
      </c>
      <c r="F7" s="7">
        <v>20255.599999999999</v>
      </c>
    </row>
    <row r="8" spans="1:6" ht="51" customHeight="1" x14ac:dyDescent="0.25">
      <c r="A8" s="51">
        <v>2</v>
      </c>
      <c r="B8" s="11" t="s">
        <v>13</v>
      </c>
      <c r="C8" s="7">
        <f>SUM(C9:C10)</f>
        <v>349.8</v>
      </c>
      <c r="D8" s="7">
        <f>SUM(D9:D10)</f>
        <v>345.6</v>
      </c>
      <c r="E8" s="35">
        <f t="shared" si="0"/>
        <v>98.799313893653519</v>
      </c>
      <c r="F8" s="7">
        <f>SUM(F9:F10)</f>
        <v>4305.5999999999995</v>
      </c>
    </row>
    <row r="9" spans="1:6" ht="17.850000000000001" customHeight="1" x14ac:dyDescent="0.25">
      <c r="A9" s="52"/>
      <c r="B9" s="11" t="s">
        <v>6</v>
      </c>
      <c r="C9" s="7">
        <v>0</v>
      </c>
      <c r="D9" s="7">
        <v>0</v>
      </c>
      <c r="E9" s="35">
        <v>0</v>
      </c>
      <c r="F9" s="7">
        <v>4016.7</v>
      </c>
    </row>
    <row r="10" spans="1:6" ht="17.649999999999999" customHeight="1" x14ac:dyDescent="0.25">
      <c r="A10" s="53"/>
      <c r="B10" s="6" t="s">
        <v>5</v>
      </c>
      <c r="C10" s="7">
        <v>349.8</v>
      </c>
      <c r="D10" s="7">
        <v>345.6</v>
      </c>
      <c r="E10" s="35">
        <f t="shared" si="0"/>
        <v>98.799313893653519</v>
      </c>
      <c r="F10" s="7">
        <v>288.89999999999998</v>
      </c>
    </row>
    <row r="11" spans="1:6" ht="33" customHeight="1" x14ac:dyDescent="0.25">
      <c r="A11" s="42">
        <v>3</v>
      </c>
      <c r="B11" s="11" t="s">
        <v>14</v>
      </c>
      <c r="C11" s="7">
        <f>SUM(C12:C14)</f>
        <v>1193.8</v>
      </c>
      <c r="D11" s="7">
        <f>SUM(D12:D14)</f>
        <v>1193.8</v>
      </c>
      <c r="E11" s="35">
        <f t="shared" si="0"/>
        <v>100</v>
      </c>
      <c r="F11" s="7">
        <f>SUM(F12:F14)</f>
        <v>955.8</v>
      </c>
    </row>
    <row r="12" spans="1:6" ht="18" customHeight="1" x14ac:dyDescent="0.25">
      <c r="A12" s="49"/>
      <c r="B12" s="6" t="s">
        <v>4</v>
      </c>
      <c r="C12" s="7">
        <v>525.4</v>
      </c>
      <c r="D12" s="7">
        <v>525.4</v>
      </c>
      <c r="E12" s="35">
        <f t="shared" si="0"/>
        <v>100</v>
      </c>
      <c r="F12" s="7">
        <v>507.4</v>
      </c>
    </row>
    <row r="13" spans="1:6" ht="18" customHeight="1" x14ac:dyDescent="0.25">
      <c r="A13" s="43"/>
      <c r="B13" s="6" t="s">
        <v>6</v>
      </c>
      <c r="C13" s="7">
        <v>334.2</v>
      </c>
      <c r="D13" s="7">
        <v>334.2</v>
      </c>
      <c r="E13" s="35">
        <f t="shared" si="0"/>
        <v>100</v>
      </c>
      <c r="F13" s="7">
        <v>224.5</v>
      </c>
    </row>
    <row r="14" spans="1:6" ht="17.25" customHeight="1" x14ac:dyDescent="0.25">
      <c r="A14" s="44"/>
      <c r="B14" s="6" t="s">
        <v>5</v>
      </c>
      <c r="C14" s="7">
        <v>334.2</v>
      </c>
      <c r="D14" s="7">
        <v>334.2</v>
      </c>
      <c r="E14" s="35">
        <f t="shared" si="0"/>
        <v>100</v>
      </c>
      <c r="F14" s="7">
        <v>223.9</v>
      </c>
    </row>
    <row r="15" spans="1:6" s="36" customFormat="1" ht="51.75" customHeight="1" x14ac:dyDescent="0.25">
      <c r="A15" s="54">
        <v>4</v>
      </c>
      <c r="B15" s="17" t="s">
        <v>15</v>
      </c>
      <c r="C15" s="24">
        <f>SUM(C16:C18)</f>
        <v>42519.299999999996</v>
      </c>
      <c r="D15" s="24">
        <f>SUM(D16:D18)</f>
        <v>42482.899999999994</v>
      </c>
      <c r="E15" s="35">
        <f t="shared" si="0"/>
        <v>99.91439181736294</v>
      </c>
      <c r="F15" s="24">
        <f>SUM(F16:F18)</f>
        <v>84338.4</v>
      </c>
    </row>
    <row r="16" spans="1:6" s="36" customFormat="1" ht="15.75" customHeight="1" x14ac:dyDescent="0.25">
      <c r="A16" s="55"/>
      <c r="B16" s="18" t="s">
        <v>4</v>
      </c>
      <c r="C16" s="23">
        <f>38688-525.4</f>
        <v>38162.6</v>
      </c>
      <c r="D16" s="23">
        <v>38162.6</v>
      </c>
      <c r="E16" s="35">
        <f t="shared" si="0"/>
        <v>100</v>
      </c>
      <c r="F16" s="23">
        <v>57477.4</v>
      </c>
    </row>
    <row r="17" spans="1:6" s="36" customFormat="1" ht="18" customHeight="1" x14ac:dyDescent="0.25">
      <c r="A17" s="55"/>
      <c r="B17" s="18" t="s">
        <v>6</v>
      </c>
      <c r="C17" s="23">
        <v>3813.5</v>
      </c>
      <c r="D17" s="23">
        <v>3777.1</v>
      </c>
      <c r="E17" s="35">
        <f t="shared" si="0"/>
        <v>99.045496263275197</v>
      </c>
      <c r="F17" s="23">
        <v>14191.8</v>
      </c>
    </row>
    <row r="18" spans="1:6" s="36" customFormat="1" ht="18" customHeight="1" x14ac:dyDescent="0.25">
      <c r="A18" s="56"/>
      <c r="B18" s="18" t="s">
        <v>5</v>
      </c>
      <c r="C18" s="23">
        <f>1490.3-947.1</f>
        <v>543.19999999999993</v>
      </c>
      <c r="D18" s="23">
        <f>1490.3-947.1</f>
        <v>543.19999999999993</v>
      </c>
      <c r="E18" s="35">
        <f t="shared" si="0"/>
        <v>100</v>
      </c>
      <c r="F18" s="23">
        <v>12669.2</v>
      </c>
    </row>
    <row r="19" spans="1:6" ht="99" customHeight="1" x14ac:dyDescent="0.25">
      <c r="A19" s="42">
        <v>5</v>
      </c>
      <c r="B19" s="11" t="s">
        <v>16</v>
      </c>
      <c r="C19" s="23">
        <f>SUM(C20:C21)</f>
        <v>1157</v>
      </c>
      <c r="D19" s="23">
        <f>SUM(D20:D21)</f>
        <v>1155.3</v>
      </c>
      <c r="E19" s="35">
        <f t="shared" si="0"/>
        <v>99.853068280034577</v>
      </c>
      <c r="F19" s="23">
        <f>SUM(F20:F21)</f>
        <v>75640.3</v>
      </c>
    </row>
    <row r="20" spans="1:6" ht="17.850000000000001" customHeight="1" x14ac:dyDescent="0.25">
      <c r="A20" s="49"/>
      <c r="B20" s="11" t="s">
        <v>6</v>
      </c>
      <c r="C20" s="27">
        <v>0</v>
      </c>
      <c r="D20" s="7">
        <v>0</v>
      </c>
      <c r="E20" s="35" t="e">
        <f t="shared" si="0"/>
        <v>#DIV/0!</v>
      </c>
      <c r="F20" s="7">
        <v>68076.3</v>
      </c>
    </row>
    <row r="21" spans="1:6" ht="18" customHeight="1" x14ac:dyDescent="0.25">
      <c r="A21" s="44"/>
      <c r="B21" s="22" t="s">
        <v>5</v>
      </c>
      <c r="C21" s="7">
        <v>1157</v>
      </c>
      <c r="D21" s="7">
        <v>1155.3</v>
      </c>
      <c r="E21" s="35">
        <f t="shared" si="0"/>
        <v>99.853068280034577</v>
      </c>
      <c r="F21" s="7">
        <v>7564</v>
      </c>
    </row>
    <row r="22" spans="1:6" ht="55.5" customHeight="1" x14ac:dyDescent="0.25">
      <c r="A22" s="19">
        <v>6</v>
      </c>
      <c r="B22" s="11" t="s">
        <v>17</v>
      </c>
      <c r="C22" s="25">
        <v>157.69999999999999</v>
      </c>
      <c r="D22" s="23">
        <v>157.69999999999999</v>
      </c>
      <c r="E22" s="35">
        <f t="shared" si="0"/>
        <v>100</v>
      </c>
      <c r="F22" s="7">
        <v>267</v>
      </c>
    </row>
    <row r="23" spans="1:6" ht="33.75" customHeight="1" x14ac:dyDescent="0.25">
      <c r="A23" s="19">
        <v>7</v>
      </c>
      <c r="B23" s="11" t="s">
        <v>10</v>
      </c>
      <c r="C23" s="25">
        <v>6</v>
      </c>
      <c r="D23" s="7">
        <v>5.7</v>
      </c>
      <c r="E23" s="35">
        <f t="shared" si="0"/>
        <v>95</v>
      </c>
      <c r="F23" s="7">
        <v>0</v>
      </c>
    </row>
    <row r="24" spans="1:6" s="36" customFormat="1" ht="51" customHeight="1" x14ac:dyDescent="0.25">
      <c r="A24" s="54">
        <v>8</v>
      </c>
      <c r="B24" s="17" t="s">
        <v>18</v>
      </c>
      <c r="C24" s="23">
        <f>SUM(C25:C27)</f>
        <v>370338</v>
      </c>
      <c r="D24" s="23">
        <f>SUM(D25:D27)</f>
        <v>348993.8</v>
      </c>
      <c r="E24" s="35">
        <f t="shared" si="0"/>
        <v>94.23656227554288</v>
      </c>
      <c r="F24" s="23">
        <f>SUM(F25:F27)</f>
        <v>46884.5</v>
      </c>
    </row>
    <row r="25" spans="1:6" s="36" customFormat="1" ht="20.25" customHeight="1" x14ac:dyDescent="0.25">
      <c r="A25" s="55"/>
      <c r="B25" s="18" t="s">
        <v>4</v>
      </c>
      <c r="C25" s="23">
        <v>20499</v>
      </c>
      <c r="D25" s="23">
        <v>20499</v>
      </c>
      <c r="E25" s="35">
        <f t="shared" si="0"/>
        <v>100</v>
      </c>
      <c r="F25" s="23">
        <v>0</v>
      </c>
    </row>
    <row r="26" spans="1:6" s="36" customFormat="1" ht="20.25" customHeight="1" x14ac:dyDescent="0.25">
      <c r="A26" s="55"/>
      <c r="B26" s="18" t="s">
        <v>6</v>
      </c>
      <c r="C26" s="23">
        <v>322943.2</v>
      </c>
      <c r="D26" s="23">
        <v>322943</v>
      </c>
      <c r="E26" s="35">
        <f t="shared" si="0"/>
        <v>99.999938069604809</v>
      </c>
      <c r="F26" s="23">
        <v>41738.199999999997</v>
      </c>
    </row>
    <row r="27" spans="1:6" s="36" customFormat="1" ht="19.5" customHeight="1" x14ac:dyDescent="0.25">
      <c r="A27" s="56"/>
      <c r="B27" s="18" t="s">
        <v>5</v>
      </c>
      <c r="C27" s="23">
        <f>5487+16905.3+4503.5</f>
        <v>26895.8</v>
      </c>
      <c r="D27" s="23">
        <v>5551.8</v>
      </c>
      <c r="E27" s="35">
        <f t="shared" si="0"/>
        <v>20.641884606518492</v>
      </c>
      <c r="F27" s="23">
        <v>5146.3</v>
      </c>
    </row>
    <row r="28" spans="1:6" ht="34.5" customHeight="1" x14ac:dyDescent="0.25">
      <c r="A28" s="42">
        <v>9</v>
      </c>
      <c r="B28" s="17" t="s">
        <v>19</v>
      </c>
      <c r="C28" s="25">
        <f>SUM(C29:C30)</f>
        <v>41467.499999999993</v>
      </c>
      <c r="D28" s="25">
        <f>SUM(D29:D30)</f>
        <v>41467.5</v>
      </c>
      <c r="E28" s="35">
        <f t="shared" si="0"/>
        <v>100.00000000000003</v>
      </c>
      <c r="F28" s="25">
        <f>SUM(F29:F30)</f>
        <v>49805.5</v>
      </c>
    </row>
    <row r="29" spans="1:6" ht="18" customHeight="1" x14ac:dyDescent="0.25">
      <c r="A29" s="43"/>
      <c r="B29" s="18" t="s">
        <v>6</v>
      </c>
      <c r="C29" s="7">
        <f>6398.9+13007.8+3214.1</f>
        <v>22620.799999999996</v>
      </c>
      <c r="D29" s="7">
        <f>6398.9+3214.1+13007.8</f>
        <v>22620.799999999999</v>
      </c>
      <c r="E29" s="35">
        <f t="shared" si="0"/>
        <v>100.00000000000003</v>
      </c>
      <c r="F29" s="7">
        <v>19607.599999999999</v>
      </c>
    </row>
    <row r="30" spans="1:6" ht="17.25" customHeight="1" x14ac:dyDescent="0.25">
      <c r="A30" s="44"/>
      <c r="B30" s="18" t="s">
        <v>5</v>
      </c>
      <c r="C30" s="7">
        <f>35068.6-16221.9</f>
        <v>18846.699999999997</v>
      </c>
      <c r="D30" s="7">
        <v>18846.7</v>
      </c>
      <c r="E30" s="35">
        <f t="shared" si="0"/>
        <v>100.00000000000003</v>
      </c>
      <c r="F30" s="7">
        <v>30197.9</v>
      </c>
    </row>
    <row r="31" spans="1:6" ht="99.75" customHeight="1" x14ac:dyDescent="0.25">
      <c r="A31" s="20">
        <v>10</v>
      </c>
      <c r="B31" s="17" t="s">
        <v>20</v>
      </c>
      <c r="C31" s="25">
        <v>3786.6</v>
      </c>
      <c r="D31" s="7">
        <v>3728.8</v>
      </c>
      <c r="E31" s="35">
        <f t="shared" si="0"/>
        <v>98.473564675434432</v>
      </c>
      <c r="F31" s="7">
        <v>6426.9</v>
      </c>
    </row>
    <row r="32" spans="1:6" ht="52.5" customHeight="1" x14ac:dyDescent="0.25">
      <c r="A32" s="19">
        <v>11</v>
      </c>
      <c r="B32" s="11" t="s">
        <v>27</v>
      </c>
      <c r="C32" s="25">
        <v>1271.2</v>
      </c>
      <c r="D32" s="7">
        <v>1266.0999999999999</v>
      </c>
      <c r="E32" s="35">
        <f t="shared" si="0"/>
        <v>99.598804279421003</v>
      </c>
      <c r="F32" s="7">
        <v>1296.9000000000001</v>
      </c>
    </row>
    <row r="33" spans="1:6" ht="48.75" customHeight="1" x14ac:dyDescent="0.25">
      <c r="A33" s="21">
        <v>12</v>
      </c>
      <c r="B33" s="11" t="s">
        <v>28</v>
      </c>
      <c r="C33" s="25">
        <v>1248</v>
      </c>
      <c r="D33" s="7">
        <v>1248</v>
      </c>
      <c r="E33" s="35">
        <f t="shared" si="0"/>
        <v>100</v>
      </c>
      <c r="F33" s="7">
        <v>0</v>
      </c>
    </row>
    <row r="34" spans="1:6" s="36" customFormat="1" ht="33.75" customHeight="1" x14ac:dyDescent="0.25">
      <c r="A34" s="37">
        <v>13</v>
      </c>
      <c r="B34" s="17" t="s">
        <v>21</v>
      </c>
      <c r="C34" s="23">
        <v>260</v>
      </c>
      <c r="D34" s="23">
        <v>45.3</v>
      </c>
      <c r="E34" s="35">
        <f t="shared" si="0"/>
        <v>17.423076923076923</v>
      </c>
      <c r="F34" s="23">
        <v>5.6</v>
      </c>
    </row>
    <row r="35" spans="1:6" s="36" customFormat="1" ht="33.75" customHeight="1" x14ac:dyDescent="0.25">
      <c r="A35" s="46">
        <v>14</v>
      </c>
      <c r="B35" s="17" t="s">
        <v>11</v>
      </c>
      <c r="C35" s="23">
        <f>SUM(C36:C38)</f>
        <v>495977.30000000005</v>
      </c>
      <c r="D35" s="23">
        <f>SUM(D36:D38)</f>
        <v>485899.89999999997</v>
      </c>
      <c r="E35" s="35">
        <f t="shared" si="0"/>
        <v>97.968173140182003</v>
      </c>
      <c r="F35" s="23">
        <f>SUM(F36:F38)</f>
        <v>525536</v>
      </c>
    </row>
    <row r="36" spans="1:6" s="36" customFormat="1" ht="17.649999999999999" customHeight="1" x14ac:dyDescent="0.25">
      <c r="A36" s="47"/>
      <c r="B36" s="18" t="s">
        <v>4</v>
      </c>
      <c r="C36" s="23">
        <f>35133.4-1247</f>
        <v>33886.400000000001</v>
      </c>
      <c r="D36" s="23">
        <v>33469.1</v>
      </c>
      <c r="E36" s="35">
        <f t="shared" si="0"/>
        <v>98.768532508617014</v>
      </c>
      <c r="F36" s="23">
        <v>113926.9</v>
      </c>
    </row>
    <row r="37" spans="1:6" s="36" customFormat="1" ht="17.649999999999999" customHeight="1" x14ac:dyDescent="0.25">
      <c r="A37" s="47"/>
      <c r="B37" s="18" t="s">
        <v>6</v>
      </c>
      <c r="C37" s="23">
        <f>337401.9+16961.8+20027.9</f>
        <v>374391.60000000003</v>
      </c>
      <c r="D37" s="23">
        <f>334411.3+16961.8+20027.9</f>
        <v>371401</v>
      </c>
      <c r="E37" s="35">
        <f t="shared" si="0"/>
        <v>99.201210710924059</v>
      </c>
      <c r="F37" s="23">
        <v>332057.5</v>
      </c>
    </row>
    <row r="38" spans="1:6" s="36" customFormat="1" ht="17.649999999999999" customHeight="1" x14ac:dyDescent="0.25">
      <c r="A38" s="48"/>
      <c r="B38" s="18" t="s">
        <v>5</v>
      </c>
      <c r="C38" s="23">
        <f>89250.7+228.1-5236+3456.5</f>
        <v>87699.3</v>
      </c>
      <c r="D38" s="23">
        <f>87414.7-9680.2+3295.3</f>
        <v>81029.8</v>
      </c>
      <c r="E38" s="35">
        <f t="shared" si="0"/>
        <v>92.395036220357525</v>
      </c>
      <c r="F38" s="23">
        <v>79551.600000000006</v>
      </c>
    </row>
    <row r="39" spans="1:6" ht="34.5" customHeight="1" x14ac:dyDescent="0.25">
      <c r="A39" s="42">
        <v>15</v>
      </c>
      <c r="B39" s="17" t="s">
        <v>26</v>
      </c>
      <c r="C39" s="25">
        <f>SUM(C40:C41)</f>
        <v>12068</v>
      </c>
      <c r="D39" s="25">
        <f>SUM(D40:D41)</f>
        <v>11374.7</v>
      </c>
      <c r="E39" s="35">
        <f t="shared" ref="E39:E41" si="1">D39/C39*100</f>
        <v>94.255054690089509</v>
      </c>
      <c r="F39" s="25">
        <f>SUM(F40:F41)</f>
        <v>721.2</v>
      </c>
    </row>
    <row r="40" spans="1:6" ht="18" customHeight="1" x14ac:dyDescent="0.25">
      <c r="A40" s="43"/>
      <c r="B40" s="18" t="s">
        <v>6</v>
      </c>
      <c r="C40" s="7">
        <f>26.2+3003+632</f>
        <v>3661.2</v>
      </c>
      <c r="D40" s="7">
        <f>3029.2+632</f>
        <v>3661.2</v>
      </c>
      <c r="E40" s="35">
        <f t="shared" si="1"/>
        <v>100</v>
      </c>
      <c r="F40" s="7">
        <v>11.5</v>
      </c>
    </row>
    <row r="41" spans="1:6" ht="17.25" customHeight="1" x14ac:dyDescent="0.25">
      <c r="A41" s="44"/>
      <c r="B41" s="18" t="s">
        <v>5</v>
      </c>
      <c r="C41" s="7">
        <f>9038.8-632</f>
        <v>8406.7999999999993</v>
      </c>
      <c r="D41" s="7">
        <f>8345.5-632</f>
        <v>7713.5</v>
      </c>
      <c r="E41" s="35">
        <f t="shared" si="1"/>
        <v>91.753104629585579</v>
      </c>
      <c r="F41" s="7">
        <v>709.7</v>
      </c>
    </row>
    <row r="42" spans="1:6" s="36" customFormat="1" ht="49.5" customHeight="1" x14ac:dyDescent="0.25">
      <c r="A42" s="37">
        <v>16</v>
      </c>
      <c r="B42" s="17" t="s">
        <v>22</v>
      </c>
      <c r="C42" s="23">
        <v>509.5</v>
      </c>
      <c r="D42" s="23">
        <v>508.1</v>
      </c>
      <c r="E42" s="35">
        <f t="shared" si="0"/>
        <v>99.725220804710503</v>
      </c>
      <c r="F42" s="23">
        <v>423.8</v>
      </c>
    </row>
    <row r="43" spans="1:6" s="41" customFormat="1" ht="21" customHeight="1" x14ac:dyDescent="0.25">
      <c r="A43" s="38"/>
      <c r="B43" s="39" t="s">
        <v>7</v>
      </c>
      <c r="C43" s="40">
        <f>SUM(C5,C8,C11,C15,C19,C22,C23,C24,C28,C31,C32,C33,C34,C35,C39,C42)</f>
        <v>1001192.8</v>
      </c>
      <c r="D43" s="40">
        <f>SUM(D5,D8,D11,D15,D19,D22,D23,D24,D28,D31,D32,D33,D34,D35,D39,D42)</f>
        <v>968756.29999999981</v>
      </c>
      <c r="E43" s="35">
        <f t="shared" si="0"/>
        <v>96.760214416244281</v>
      </c>
      <c r="F43" s="40">
        <f>SUM(F5,F8,F11,F15,F19,F22,F23,F24,F28,F31,F32,F33,F34,F35,F39,F42)</f>
        <v>820468.10000000009</v>
      </c>
    </row>
    <row r="44" spans="1:6" s="1" customFormat="1" ht="21" customHeight="1" x14ac:dyDescent="0.25">
      <c r="A44" s="15"/>
      <c r="B44" s="9" t="s">
        <v>4</v>
      </c>
      <c r="C44" s="8">
        <f>SUM(C12,C16,C25,C36)</f>
        <v>93073.4</v>
      </c>
      <c r="D44" s="8">
        <f>SUM(D12,D16,D25,D36)</f>
        <v>92656.1</v>
      </c>
      <c r="E44" s="35">
        <f t="shared" si="0"/>
        <v>99.551644186201443</v>
      </c>
      <c r="F44" s="8">
        <f>SUM(F12,F16,F25,F36)</f>
        <v>171911.7</v>
      </c>
    </row>
    <row r="45" spans="1:6" s="1" customFormat="1" ht="20.25" customHeight="1" x14ac:dyDescent="0.25">
      <c r="A45" s="15"/>
      <c r="B45" s="9" t="s">
        <v>6</v>
      </c>
      <c r="C45" s="8">
        <f>SUM(C6,C9,C13,C17,C20,C26,C29,C37,C40)</f>
        <v>739139.5</v>
      </c>
      <c r="D45" s="8">
        <f>SUM(D6,D9,D13,D17,D20,D26,D29,D37,D40)</f>
        <v>736112.29999999993</v>
      </c>
      <c r="E45" s="35">
        <f t="shared" si="0"/>
        <v>99.590442670159007</v>
      </c>
      <c r="F45" s="8">
        <f>SUM(F6,F9,F13,F17,F20,F26,F29,F37,F40)</f>
        <v>483529.1</v>
      </c>
    </row>
    <row r="46" spans="1:6" s="1" customFormat="1" ht="21.75" customHeight="1" x14ac:dyDescent="0.25">
      <c r="A46" s="15"/>
      <c r="B46" s="9" t="s">
        <v>5</v>
      </c>
      <c r="C46" s="8">
        <f>SUM(C7,C10,C14,C18,C21,C22,C23,C27,C30,C31,C32,C33,C34,C38,C41,C42)</f>
        <v>168979.9</v>
      </c>
      <c r="D46" s="8">
        <f>SUM(D7,D10,D14,D18,D21,D22,D23,D27,D30,D31,D32,D33,D34,D38,D41,D42)</f>
        <v>139987.90000000002</v>
      </c>
      <c r="E46" s="35">
        <f t="shared" si="0"/>
        <v>82.842929839584485</v>
      </c>
      <c r="F46" s="8">
        <f>SUM(F7,F10,F14,F18,F21,F22,F23,F27,F30,F31,F32,F33,F34,F38,F41,F42)</f>
        <v>165027.30000000002</v>
      </c>
    </row>
    <row r="47" spans="1:6" s="34" customFormat="1" ht="16.5" x14ac:dyDescent="0.25">
      <c r="A47" s="30"/>
      <c r="B47" s="31"/>
      <c r="C47" s="32"/>
      <c r="D47" s="32"/>
      <c r="E47" s="33"/>
      <c r="F47" s="32"/>
    </row>
    <row r="48" spans="1:6" s="2" customFormat="1" ht="27.75" customHeight="1" x14ac:dyDescent="0.25">
      <c r="A48" s="16" t="s">
        <v>8</v>
      </c>
      <c r="B48" s="16"/>
      <c r="C48" s="10"/>
      <c r="D48" s="10"/>
      <c r="E48" s="29"/>
      <c r="F48" s="10" t="s">
        <v>9</v>
      </c>
    </row>
    <row r="49" spans="6:6" ht="16.5" x14ac:dyDescent="0.25">
      <c r="F49" s="26"/>
    </row>
    <row r="50" spans="6:6" ht="16.5" x14ac:dyDescent="0.25">
      <c r="F50" s="26"/>
    </row>
    <row r="51" spans="6:6" ht="16.5" x14ac:dyDescent="0.25">
      <c r="F51" s="26"/>
    </row>
  </sheetData>
  <mergeCells count="10">
    <mergeCell ref="A39:A41"/>
    <mergeCell ref="A2:F2"/>
    <mergeCell ref="A35:A38"/>
    <mergeCell ref="A5:A7"/>
    <mergeCell ref="A28:A30"/>
    <mergeCell ref="A19:A21"/>
    <mergeCell ref="A11:A14"/>
    <mergeCell ref="A8:A10"/>
    <mergeCell ref="A15:A18"/>
    <mergeCell ref="A24:A27"/>
  </mergeCells>
  <printOptions horizontalCentered="1"/>
  <pageMargins left="0.9055118110236221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2024-04-04T09:41:00Z</dcterms:modified>
</cp:coreProperties>
</file>